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J:\GENINFO\Recruitment\MOState - New MoCareers\"/>
    </mc:Choice>
  </mc:AlternateContent>
  <xr:revisionPtr revIDLastSave="0" documentId="13_ncr:1_{A6D1B52F-22FA-4ACC-8EDC-9676DA265E1C}" xr6:coauthVersionLast="47" xr6:coauthVersionMax="47" xr10:uidLastSave="{00000000-0000-0000-0000-000000000000}"/>
  <bookViews>
    <workbookView xWindow="-24120" yWindow="-120" windowWidth="24240" windowHeight="13140" xr2:uid="{00000000-000D-0000-FFFF-FFFF00000000}"/>
  </bookViews>
  <sheets>
    <sheet name="Sheet1" sheetId="1" r:id="rId1"/>
    <sheet name="Sheet2" sheetId="2" state="hidden" r:id="rId2"/>
  </sheets>
  <definedNames>
    <definedName name="Contribution">Sheet1!$B$45</definedName>
    <definedName name="medical">Sheet1!$B$43</definedName>
    <definedName name="Pension">Sheet2!$A$16</definedName>
    <definedName name="Retirement">Sheet1!$B$45</definedName>
    <definedName name="SocSec">Sheet2!$A$20</definedName>
    <definedName name="SS">Sheet1!$C$45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G22" i="1"/>
  <c r="A2" i="2"/>
  <c r="A18" i="2" l="1"/>
  <c r="A20" i="2" s="1"/>
  <c r="A4" i="2" s="1"/>
  <c r="A14" i="2"/>
  <c r="A16" i="2" s="1"/>
  <c r="A3" i="2" s="1"/>
  <c r="C46" i="1"/>
  <c r="B46" i="1"/>
  <c r="D43" i="1"/>
  <c r="C43" i="1"/>
  <c r="D40" i="1"/>
  <c r="C40" i="1"/>
  <c r="B40" i="1"/>
  <c r="B8" i="1"/>
  <c r="B48" i="1" s="1"/>
  <c r="C48" i="1" l="1"/>
  <c r="G23" i="1"/>
  <c r="B5" i="2"/>
  <c r="D48" i="1"/>
  <c r="B2" i="2"/>
  <c r="B1" i="2"/>
  <c r="B4" i="2"/>
  <c r="B3" i="2"/>
  <c r="C10" i="2" l="1"/>
  <c r="D8" i="1"/>
  <c r="B10" i="2" l="1"/>
  <c r="C4" i="2" s="1"/>
  <c r="C11" i="2"/>
  <c r="C12" i="2" s="1"/>
  <c r="C3" i="2" l="1"/>
  <c r="C1" i="2"/>
  <c r="C5" i="2"/>
  <c r="C2" i="2"/>
</calcChain>
</file>

<file path=xl/sharedStrings.xml><?xml version="1.0" encoding="utf-8"?>
<sst xmlns="http://schemas.openxmlformats.org/spreadsheetml/2006/main" count="45" uniqueCount="42">
  <si>
    <t xml:space="preserve"> Total Compensation and the State's Investment in Employee Benefits</t>
  </si>
  <si>
    <t>Enter your personal information in the blue highlighted areas below.</t>
  </si>
  <si>
    <t>Calculated Total Compensation</t>
  </si>
  <si>
    <t xml:space="preserve"> </t>
  </si>
  <si>
    <t>Basic Life Insurance (.237%)</t>
  </si>
  <si>
    <t>Medical Insurance</t>
  </si>
  <si>
    <t xml:space="preserve">Annual Leave                             Earnings                </t>
  </si>
  <si>
    <t>Sick Leave                              Earnings</t>
  </si>
  <si>
    <t>Holiday 
     Earnings***</t>
  </si>
  <si>
    <t>Wages (per pay period):</t>
  </si>
  <si>
    <t xml:space="preserve">   Includes paid time off</t>
  </si>
  <si>
    <t>Benefits (per pay period):</t>
  </si>
  <si>
    <t xml:space="preserve">All figures are an average, and may not apply for every employee. Your Annual Benefit Statement will contain more individualized information based on your situation. Where indicated, some costs are a percentage of pay while others are a flat rate. </t>
  </si>
  <si>
    <t xml:space="preserve">*This is the contribution rate for general state employees. If you are in the Judicial Plan, contact MOSERS for information. </t>
  </si>
  <si>
    <t>Total compensation also includes training opportunities, work environment, flexible schedules, etc., which are not reflected here.</t>
  </si>
  <si>
    <t xml:space="preserve">  </t>
  </si>
  <si>
    <t>diff</t>
  </si>
  <si>
    <t>Bi-Monthly
Pay Period Salary
(Before deductions)</t>
  </si>
  <si>
    <t>Enter your potential bi-monthly salary above to calculate your total compensation</t>
  </si>
  <si>
    <t>Other *** (LTD, Basic Life, Medicare, Retiree Medical)</t>
  </si>
  <si>
    <t>Your
Hourly Rate:</t>
  </si>
  <si>
    <t>Your
Annual Pay:</t>
  </si>
  <si>
    <t>Annual State Investment
in Your Pay &amp; Benefits:</t>
  </si>
  <si>
    <t xml:space="preserve">Retiree                                 Basic Life Insurance              </t>
  </si>
  <si>
    <t xml:space="preserve">Retiree Medical Insurance </t>
  </si>
  <si>
    <t xml:space="preserve">Medicare                                         </t>
  </si>
  <si>
    <t xml:space="preserve">Long-Term Disability                </t>
  </si>
  <si>
    <t xml:space="preserve">Retirement*                       </t>
  </si>
  <si>
    <t xml:space="preserve">Social Security**                    </t>
  </si>
  <si>
    <t>Retirement contribution calculation</t>
  </si>
  <si>
    <t>Social Security calculation</t>
  </si>
  <si>
    <t xml:space="preserve">Your total compensation is more than the dollars you receive in your paycheck. The information below reflects the amount the state pays each pay period for a potential full-time employee with this salary in order to provide these valuable benefits.  This calculator assumes bi-monthly pay periods. </t>
  </si>
  <si>
    <r>
      <t>Salary (Includes</t>
    </r>
    <r>
      <rPr>
        <b/>
        <sz val="10"/>
        <rFont val="Arial"/>
        <family val="2"/>
      </rPr>
      <t xml:space="preserve"> 5 hours vacation</t>
    </r>
    <r>
      <rPr>
        <sz val="10"/>
        <rFont val="Arial"/>
        <family val="2"/>
      </rPr>
      <t xml:space="preserve"> and </t>
    </r>
    <r>
      <rPr>
        <b/>
        <sz val="10"/>
        <rFont val="Arial"/>
        <family val="2"/>
      </rPr>
      <t>5 hours sick leave</t>
    </r>
    <r>
      <rPr>
        <sz val="10"/>
        <rFont val="Arial"/>
        <family val="2"/>
      </rPr>
      <t>)</t>
    </r>
  </si>
  <si>
    <t>Vacation</t>
  </si>
  <si>
    <t>Sick Leave</t>
  </si>
  <si>
    <t>Paid time off is included in salary value in chart</t>
  </si>
  <si>
    <t>Enter Compensation Here</t>
  </si>
  <si>
    <t>Paid Time Off Hours Per Pay Period</t>
  </si>
  <si>
    <t>*** There are 13 State holidays which averages out to 4 .33 hours of holiday pay per pay period.</t>
  </si>
  <si>
    <t>Parental leave is available for employees to receive paid time off work to nurture and bond following the birth or adoption of his or her child. Primary caregivers may receive up to six weeks of paid parental leave. Secondary caregivers may receive up to three weeks paid parental leave.</t>
  </si>
  <si>
    <t>** For 2024, there is a salary cap of $168,600 for social security. The 6.2% is not paid on any base salary above that amount.</t>
  </si>
  <si>
    <t>Effective 7/10/24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</si>
</sst>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409]#,##0.00_);\([$$-409]#,##0.00\)"/>
    <numFmt numFmtId="165" formatCode="0.0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b/>
      <sz val="11"/>
      <color theme="1"/>
      <name val="Calibri"/>
      <family val="2"/>
      <scheme val="minor"/>
    </font>
    <font>
      <b/>
      <sz val="36"/>
      <color theme="3"/>
      <name val="Calibri Light"/>
      <family val="2"/>
      <scheme val="major"/>
    </font>
    <font>
      <b/>
      <sz val="28"/>
      <color theme="0"/>
      <name val="Segoe UI"/>
      <family val="2"/>
    </font>
    <font>
      <b/>
      <sz val="14"/>
      <color theme="0"/>
      <name val="Segoe UI"/>
      <family val="2"/>
    </font>
    <font>
      <b/>
      <sz val="14"/>
      <color theme="1" tint="0.14999847407452621"/>
      <name val="Segoe UI"/>
      <family val="2"/>
    </font>
    <font>
      <sz val="10"/>
      <name val="Arial"/>
      <family val="2"/>
    </font>
    <font>
      <b/>
      <sz val="16"/>
      <color rgb="FF006394"/>
      <name val="Segoe UI"/>
      <family val="2"/>
    </font>
    <font>
      <b/>
      <sz val="16"/>
      <color theme="5"/>
      <name val="Segoe UI"/>
      <family val="2"/>
    </font>
    <font>
      <b/>
      <sz val="20"/>
      <color theme="1"/>
      <name val="Calibri"/>
      <family val="2"/>
      <scheme val="minor"/>
    </font>
    <font>
      <b/>
      <sz val="14"/>
      <color theme="3"/>
      <name val="Calibri"/>
      <family val="2"/>
      <scheme val="minor"/>
    </font>
    <font>
      <sz val="16"/>
      <name val="Calibri"/>
      <family val="2"/>
    </font>
    <font>
      <sz val="18"/>
      <name val="Calibri"/>
      <family val="2"/>
    </font>
    <font>
      <b/>
      <sz val="15"/>
      <color rgb="FF006394"/>
      <name val="Segoe UI"/>
      <family val="2"/>
    </font>
    <font>
      <b/>
      <sz val="18"/>
      <color rgb="FF006394"/>
      <name val="Segoe UI"/>
      <family val="2"/>
    </font>
    <font>
      <i/>
      <sz val="12"/>
      <color rgb="FF7F7F7F"/>
      <name val="Segoe UI"/>
      <family val="2"/>
    </font>
    <font>
      <i/>
      <sz val="12"/>
      <color theme="1"/>
      <name val="Segoe UI"/>
      <family val="2"/>
    </font>
    <font>
      <i/>
      <sz val="12"/>
      <color theme="1"/>
      <name val="Calibri"/>
      <family val="2"/>
      <scheme val="minor"/>
    </font>
    <font>
      <sz val="12"/>
      <color theme="1"/>
      <name val="Arial"/>
      <family val="2"/>
    </font>
    <font>
      <sz val="12"/>
      <name val="Arial"/>
      <family val="2"/>
    </font>
    <font>
      <u/>
      <sz val="10"/>
      <color theme="10"/>
      <name val="Arial"/>
      <family val="2"/>
    </font>
    <font>
      <sz val="12"/>
      <color theme="0" tint="-0.249977111117893"/>
      <name val="Segoe UI"/>
      <family val="2"/>
    </font>
    <font>
      <sz val="14"/>
      <name val="Arial"/>
      <family val="2"/>
    </font>
    <font>
      <i/>
      <u/>
      <sz val="12"/>
      <color theme="10"/>
      <name val="Segoe UI"/>
      <family val="2"/>
    </font>
    <font>
      <b/>
      <i/>
      <sz val="12"/>
      <color theme="1"/>
      <name val="Segoe UI"/>
      <family val="2"/>
    </font>
    <font>
      <b/>
      <sz val="12"/>
      <color theme="0"/>
      <name val="Segoe UI"/>
      <family val="2"/>
    </font>
    <font>
      <b/>
      <sz val="28"/>
      <name val="Segoe UI"/>
      <family val="2"/>
    </font>
    <font>
      <b/>
      <sz val="14"/>
      <name val="Segoe UI"/>
      <family val="2"/>
    </font>
    <font>
      <b/>
      <sz val="10"/>
      <name val="Arial"/>
      <family val="2"/>
    </font>
    <font>
      <b/>
      <sz val="16"/>
      <name val="Segoe UI"/>
      <family val="2"/>
    </font>
    <font>
      <b/>
      <sz val="20"/>
      <color theme="0"/>
      <name val="Segoe UI"/>
      <family val="2"/>
    </font>
    <font>
      <b/>
      <sz val="15"/>
      <name val="Calibri"/>
      <family val="2"/>
      <scheme val="minor"/>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1" tint="0.14999847407452621"/>
        <bgColor indexed="64"/>
      </patternFill>
    </fill>
    <fill>
      <patternFill patternType="solid">
        <fgColor rgb="FF006394"/>
        <bgColor indexed="64"/>
      </patternFill>
    </fill>
    <fill>
      <patternFill patternType="solid">
        <fgColor rgb="FFDD6726"/>
        <bgColor indexed="64"/>
      </patternFill>
    </fill>
    <fill>
      <patternFill patternType="solid">
        <fgColor theme="4" tint="0.79998168889431442"/>
        <bgColor indexed="64"/>
      </patternFill>
    </fill>
    <fill>
      <patternFill patternType="solid">
        <fgColor indexed="9"/>
        <bgColor indexed="45"/>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theme="4"/>
      </top>
      <bottom style="medium">
        <color rgb="FF005986"/>
      </bottom>
      <diagonal/>
    </border>
    <border>
      <left/>
      <right style="thin">
        <color auto="1"/>
      </right>
      <top style="thin">
        <color auto="1"/>
      </top>
      <bottom style="thin">
        <color auto="1"/>
      </bottom>
      <diagonal/>
    </border>
    <border>
      <left style="medium">
        <color rgb="FF005986"/>
      </left>
      <right style="medium">
        <color rgb="FF005986"/>
      </right>
      <top style="thin">
        <color indexed="64"/>
      </top>
      <bottom style="medium">
        <color rgb="FF005986"/>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3" applyNumberFormat="0" applyAlignment="0" applyProtection="0"/>
    <xf numFmtId="0" fontId="6" fillId="3" borderId="4" applyNumberFormat="0" applyAlignment="0" applyProtection="0"/>
    <xf numFmtId="0" fontId="7" fillId="0" borderId="0" applyNumberFormat="0" applyFill="0" applyBorder="0" applyAlignment="0" applyProtection="0"/>
    <xf numFmtId="0" fontId="8" fillId="0" borderId="5" applyNumberFormat="0" applyFill="0" applyAlignment="0" applyProtection="0"/>
    <xf numFmtId="0" fontId="27" fillId="0" borderId="0" applyNumberFormat="0" applyFill="0" applyBorder="0" applyAlignment="0" applyProtection="0"/>
  </cellStyleXfs>
  <cellXfs count="86">
    <xf numFmtId="0" fontId="0" fillId="0" borderId="0" xfId="0"/>
    <xf numFmtId="0" fontId="0" fillId="0" borderId="0" xfId="0" applyProtection="1"/>
    <xf numFmtId="0" fontId="11" fillId="4" borderId="0" xfId="4" applyFont="1" applyFill="1" applyBorder="1" applyAlignment="1" applyProtection="1">
      <alignment horizontal="left" vertical="center" wrapText="1" indent="3"/>
    </xf>
    <xf numFmtId="0" fontId="12" fillId="0" borderId="6" xfId="5" applyFont="1" applyBorder="1" applyAlignment="1" applyProtection="1">
      <alignment horizontal="center" wrapText="1"/>
    </xf>
    <xf numFmtId="0" fontId="12" fillId="0" borderId="7" xfId="5" applyFont="1" applyBorder="1" applyAlignment="1" applyProtection="1">
      <alignment horizontal="center" wrapText="1"/>
    </xf>
    <xf numFmtId="0" fontId="17" fillId="4" borderId="0" xfId="6" applyFont="1" applyFill="1" applyBorder="1" applyAlignment="1" applyProtection="1">
      <alignment horizontal="center" wrapText="1"/>
    </xf>
    <xf numFmtId="0" fontId="4" fillId="4" borderId="0" xfId="6" applyFill="1" applyProtection="1"/>
    <xf numFmtId="0" fontId="4" fillId="0" borderId="0" xfId="6" applyProtection="1"/>
    <xf numFmtId="7" fontId="14" fillId="0" borderId="10" xfId="1" applyNumberFormat="1" applyFont="1" applyFill="1" applyBorder="1" applyAlignment="1" applyProtection="1">
      <alignment horizontal="center" vertical="center"/>
    </xf>
    <xf numFmtId="7" fontId="14" fillId="0" borderId="8" xfId="1" applyNumberFormat="1" applyFont="1" applyFill="1" applyBorder="1" applyAlignment="1" applyProtection="1">
      <alignment horizontal="center" vertical="center"/>
    </xf>
    <xf numFmtId="0" fontId="18" fillId="4" borderId="0" xfId="0" applyFont="1" applyFill="1" applyBorder="1" applyAlignment="1" applyProtection="1">
      <alignment horizontal="center" vertical="top" wrapText="1"/>
    </xf>
    <xf numFmtId="0" fontId="0" fillId="4" borderId="0" xfId="0" applyFill="1" applyProtection="1"/>
    <xf numFmtId="0" fontId="13" fillId="0" borderId="0" xfId="0" applyFont="1" applyProtection="1"/>
    <xf numFmtId="0" fontId="12" fillId="0" borderId="9" xfId="5" applyFont="1" applyBorder="1" applyAlignment="1" applyProtection="1">
      <alignment horizontal="center" wrapText="1"/>
    </xf>
    <xf numFmtId="0" fontId="12" fillId="0" borderId="0" xfId="5" applyFont="1" applyBorder="1" applyAlignment="1" applyProtection="1">
      <alignment horizontal="center" wrapText="1"/>
    </xf>
    <xf numFmtId="0" fontId="12" fillId="0" borderId="9" xfId="5" applyFont="1" applyFill="1" applyBorder="1" applyAlignment="1" applyProtection="1">
      <alignment horizontal="center" wrapText="1"/>
    </xf>
    <xf numFmtId="0" fontId="12" fillId="0" borderId="0" xfId="5" applyFont="1" applyFill="1" applyBorder="1" applyAlignment="1" applyProtection="1">
      <alignment horizontal="center" wrapText="1"/>
    </xf>
    <xf numFmtId="164" fontId="14" fillId="0" borderId="10" xfId="1" applyNumberFormat="1" applyFont="1" applyFill="1" applyBorder="1" applyAlignment="1" applyProtection="1">
      <alignment horizontal="center" vertical="center"/>
    </xf>
    <xf numFmtId="164" fontId="14" fillId="0" borderId="8" xfId="1" applyNumberFormat="1" applyFont="1" applyFill="1" applyBorder="1" applyAlignment="1" applyProtection="1">
      <alignment horizontal="center" vertical="center"/>
    </xf>
    <xf numFmtId="0" fontId="19" fillId="4" borderId="0" xfId="0" applyFont="1" applyFill="1" applyBorder="1" applyAlignment="1" applyProtection="1">
      <alignment vertical="top" wrapText="1"/>
    </xf>
    <xf numFmtId="7" fontId="21" fillId="0" borderId="5" xfId="1" applyNumberFormat="1" applyFont="1" applyBorder="1" applyProtection="1"/>
    <xf numFmtId="0" fontId="22" fillId="0" borderId="0" xfId="9" applyFont="1" applyProtection="1"/>
    <xf numFmtId="0" fontId="24" fillId="4" borderId="0" xfId="9" applyFont="1" applyFill="1" applyAlignment="1" applyProtection="1">
      <alignment horizontal="left" wrapText="1"/>
    </xf>
    <xf numFmtId="0" fontId="25" fillId="4" borderId="0" xfId="0" applyFont="1" applyFill="1" applyProtection="1"/>
    <xf numFmtId="0" fontId="13" fillId="0" borderId="0" xfId="0" applyFont="1"/>
    <xf numFmtId="7" fontId="0" fillId="0" borderId="0" xfId="0" applyNumberFormat="1"/>
    <xf numFmtId="0" fontId="26" fillId="9" borderId="11" xfId="1" applyNumberFormat="1" applyFont="1" applyFill="1" applyBorder="1" applyAlignment="1" applyProtection="1">
      <alignment horizontal="center" vertical="center"/>
      <protection locked="0"/>
    </xf>
    <xf numFmtId="0" fontId="29" fillId="0" borderId="0" xfId="0" applyFont="1"/>
    <xf numFmtId="7" fontId="15" fillId="0" borderId="0" xfId="1" applyNumberFormat="1"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0" fillId="0" borderId="0" xfId="0" applyFill="1" applyBorder="1" applyProtection="1"/>
    <xf numFmtId="9" fontId="12" fillId="0" borderId="0" xfId="2" applyFont="1" applyFill="1" applyBorder="1" applyAlignment="1" applyProtection="1">
      <alignment horizontal="center" wrapText="1"/>
    </xf>
    <xf numFmtId="0" fontId="8" fillId="0" borderId="0" xfId="0" applyFont="1"/>
    <xf numFmtId="7" fontId="0" fillId="0" borderId="0" xfId="0" applyNumberFormat="1" applyFill="1"/>
    <xf numFmtId="165" fontId="0" fillId="0" borderId="0" xfId="2" applyNumberFormat="1" applyFont="1" applyFill="1"/>
    <xf numFmtId="7" fontId="14" fillId="11" borderId="10" xfId="1" applyNumberFormat="1" applyFont="1" applyFill="1" applyBorder="1" applyAlignment="1" applyProtection="1">
      <alignment horizontal="center" vertical="center"/>
    </xf>
    <xf numFmtId="165" fontId="12" fillId="11" borderId="9" xfId="5" applyNumberFormat="1" applyFont="1" applyFill="1" applyBorder="1" applyAlignment="1" applyProtection="1">
      <alignment horizontal="center" wrapText="1"/>
    </xf>
    <xf numFmtId="165" fontId="12" fillId="11" borderId="0" xfId="5" applyNumberFormat="1" applyFont="1" applyFill="1" applyBorder="1" applyAlignment="1" applyProtection="1">
      <alignment horizontal="center" wrapText="1"/>
    </xf>
    <xf numFmtId="10" fontId="12" fillId="11" borderId="0" xfId="5" applyNumberFormat="1" applyFont="1" applyFill="1" applyBorder="1" applyAlignment="1" applyProtection="1">
      <alignment horizontal="center" wrapText="1"/>
    </xf>
    <xf numFmtId="10" fontId="12" fillId="11" borderId="9" xfId="2" applyNumberFormat="1" applyFont="1" applyFill="1" applyBorder="1" applyAlignment="1" applyProtection="1">
      <alignment horizontal="center" wrapText="1"/>
    </xf>
    <xf numFmtId="7" fontId="21" fillId="0" borderId="0" xfId="1" applyNumberFormat="1" applyFont="1" applyBorder="1" applyProtection="1"/>
    <xf numFmtId="0" fontId="11" fillId="0" borderId="0" xfId="4" applyFont="1" applyFill="1" applyBorder="1" applyAlignment="1" applyProtection="1">
      <alignment horizontal="center" vertical="center" wrapText="1"/>
    </xf>
    <xf numFmtId="7" fontId="21" fillId="0" borderId="12" xfId="1" applyNumberFormat="1" applyFont="1" applyBorder="1" applyProtection="1"/>
    <xf numFmtId="0" fontId="37" fillId="6" borderId="0" xfId="4" applyFont="1" applyFill="1" applyBorder="1" applyAlignment="1" applyProtection="1">
      <alignment horizontal="center" vertical="center" wrapText="1"/>
    </xf>
    <xf numFmtId="0" fontId="34" fillId="4" borderId="0" xfId="4" applyFont="1" applyFill="1" applyBorder="1" applyAlignment="1" applyProtection="1">
      <alignment horizontal="center" wrapText="1"/>
    </xf>
    <xf numFmtId="0" fontId="38" fillId="0" borderId="0" xfId="4" applyFont="1" applyFill="1" applyBorder="1" applyAlignment="1" applyProtection="1">
      <alignment horizontal="center" wrapText="1"/>
    </xf>
    <xf numFmtId="0" fontId="34" fillId="0" borderId="0" xfId="4" applyFont="1" applyFill="1" applyBorder="1" applyAlignment="1" applyProtection="1">
      <alignment horizontal="center" wrapText="1"/>
    </xf>
    <xf numFmtId="7" fontId="14" fillId="12" borderId="14" xfId="1" applyNumberFormat="1" applyFont="1" applyFill="1" applyBorder="1" applyAlignment="1" applyProtection="1">
      <alignment horizontal="center" vertical="center"/>
      <protection locked="0"/>
    </xf>
    <xf numFmtId="0" fontId="9" fillId="4" borderId="0" xfId="3" applyFont="1" applyFill="1" applyBorder="1" applyProtection="1"/>
    <xf numFmtId="0" fontId="9" fillId="0" borderId="0" xfId="3" applyFont="1" applyFill="1" applyProtection="1"/>
    <xf numFmtId="0" fontId="9" fillId="0" borderId="0" xfId="3" applyFont="1" applyProtection="1"/>
    <xf numFmtId="0" fontId="0" fillId="4" borderId="0" xfId="0" applyFill="1" applyBorder="1" applyProtection="1"/>
    <xf numFmtId="0" fontId="0" fillId="0" borderId="0" xfId="0" applyBorder="1" applyProtection="1"/>
    <xf numFmtId="0" fontId="0" fillId="0" borderId="0" xfId="0" applyFill="1" applyProtection="1"/>
    <xf numFmtId="0" fontId="4" fillId="4" borderId="0" xfId="6" applyFill="1" applyBorder="1" applyProtection="1"/>
    <xf numFmtId="7" fontId="34" fillId="0" borderId="0" xfId="1" applyNumberFormat="1" applyFont="1" applyFill="1" applyBorder="1" applyAlignment="1" applyProtection="1">
      <alignment horizontal="center" vertical="center"/>
    </xf>
    <xf numFmtId="0" fontId="4" fillId="0" borderId="0" xfId="6" applyBorder="1" applyAlignment="1" applyProtection="1"/>
    <xf numFmtId="0" fontId="6" fillId="4" borderId="0" xfId="8" applyFill="1" applyBorder="1" applyProtection="1"/>
    <xf numFmtId="0" fontId="14" fillId="4" borderId="0" xfId="7" applyFont="1" applyFill="1" applyBorder="1" applyAlignment="1" applyProtection="1">
      <alignment horizontal="center" vertical="center"/>
    </xf>
    <xf numFmtId="7" fontId="14" fillId="0" borderId="0" xfId="1" applyNumberFormat="1" applyFont="1" applyFill="1" applyBorder="1" applyAlignment="1" applyProtection="1">
      <alignment horizontal="center" vertical="center"/>
    </xf>
    <xf numFmtId="7" fontId="16" fillId="4" borderId="0" xfId="1" applyNumberFormat="1" applyFont="1" applyFill="1" applyBorder="1" applyAlignment="1" applyProtection="1">
      <alignment horizontal="center" vertical="center"/>
    </xf>
    <xf numFmtId="7" fontId="36" fillId="0" borderId="0" xfId="1" applyNumberFormat="1" applyFont="1" applyFill="1" applyBorder="1" applyAlignment="1" applyProtection="1">
      <alignment horizontal="center" vertical="center"/>
    </xf>
    <xf numFmtId="0" fontId="6" fillId="0" borderId="0" xfId="8" applyFill="1" applyBorder="1" applyProtection="1"/>
    <xf numFmtId="0" fontId="6" fillId="3" borderId="4" xfId="8" applyProtection="1"/>
    <xf numFmtId="7" fontId="32" fillId="10" borderId="0" xfId="1" applyNumberFormat="1" applyFont="1" applyFill="1" applyBorder="1" applyAlignment="1" applyProtection="1">
      <alignment horizontal="center" vertical="center" wrapText="1"/>
    </xf>
    <xf numFmtId="7" fontId="32" fillId="0" borderId="0" xfId="1" applyNumberFormat="1" applyFont="1" applyFill="1" applyBorder="1" applyAlignment="1" applyProtection="1">
      <alignment horizontal="center" vertical="center" wrapText="1"/>
    </xf>
    <xf numFmtId="0" fontId="4" fillId="0" borderId="0" xfId="6" applyFill="1" applyBorder="1" applyProtection="1"/>
    <xf numFmtId="49" fontId="28" fillId="0" borderId="0" xfId="0" applyNumberFormat="1" applyFont="1" applyBorder="1" applyAlignment="1" applyProtection="1">
      <alignment horizontal="left"/>
    </xf>
    <xf numFmtId="0" fontId="0" fillId="0" borderId="0" xfId="0" applyAlignment="1" applyProtection="1">
      <alignment horizontal="center"/>
    </xf>
    <xf numFmtId="0" fontId="14" fillId="8" borderId="11" xfId="1" applyNumberFormat="1" applyFont="1" applyFill="1" applyBorder="1" applyAlignment="1" applyProtection="1">
      <alignment horizontal="center" vertical="center"/>
    </xf>
    <xf numFmtId="0" fontId="14" fillId="8" borderId="13" xfId="1" applyNumberFormat="1" applyFont="1" applyFill="1" applyBorder="1" applyAlignment="1" applyProtection="1">
      <alignment horizontal="center" vertical="center"/>
    </xf>
    <xf numFmtId="0" fontId="11" fillId="0" borderId="0" xfId="4" applyFont="1" applyFill="1" applyBorder="1" applyAlignment="1" applyProtection="1">
      <alignment horizontal="center" vertical="center" wrapText="1"/>
    </xf>
    <xf numFmtId="0" fontId="11" fillId="6" borderId="0" xfId="4" applyFont="1" applyFill="1" applyBorder="1" applyAlignment="1" applyProtection="1">
      <alignment horizontal="center" vertical="center" wrapText="1"/>
    </xf>
    <xf numFmtId="7" fontId="32" fillId="10" borderId="0" xfId="1" applyNumberFormat="1" applyFont="1" applyFill="1" applyBorder="1" applyAlignment="1" applyProtection="1">
      <alignment horizontal="center" vertical="center" wrapText="1"/>
    </xf>
    <xf numFmtId="0" fontId="37" fillId="7" borderId="9" xfId="4" applyFont="1" applyFill="1" applyBorder="1" applyAlignment="1" applyProtection="1">
      <alignment horizontal="center" vertical="center" wrapText="1"/>
    </xf>
    <xf numFmtId="0" fontId="37" fillId="7" borderId="0" xfId="4" applyFont="1" applyFill="1" applyBorder="1" applyAlignment="1" applyProtection="1">
      <alignment horizontal="center" vertical="center" wrapText="1"/>
    </xf>
    <xf numFmtId="0" fontId="23" fillId="0" borderId="0" xfId="9" applyFont="1" applyBorder="1" applyAlignment="1" applyProtection="1">
      <alignment horizontal="left" wrapText="1"/>
    </xf>
    <xf numFmtId="0" fontId="20" fillId="0" borderId="5" xfId="10" applyFont="1" applyAlignment="1" applyProtection="1">
      <alignment horizontal="center"/>
    </xf>
    <xf numFmtId="0" fontId="20" fillId="0" borderId="12" xfId="10" applyFont="1" applyBorder="1" applyAlignment="1" applyProtection="1">
      <alignment horizontal="center"/>
    </xf>
    <xf numFmtId="0" fontId="23" fillId="0" borderId="0" xfId="9" applyFont="1" applyFill="1" applyBorder="1" applyAlignment="1" applyProtection="1">
      <alignment horizontal="left"/>
    </xf>
    <xf numFmtId="0" fontId="30" fillId="0" borderId="0" xfId="11" applyFont="1" applyFill="1" applyBorder="1" applyAlignment="1" applyProtection="1">
      <alignment horizontal="left" wrapText="1"/>
    </xf>
    <xf numFmtId="0" fontId="31" fillId="0" borderId="0" xfId="9" applyFont="1" applyBorder="1" applyAlignment="1" applyProtection="1">
      <alignment horizontal="left" wrapText="1"/>
    </xf>
    <xf numFmtId="0" fontId="10" fillId="10" borderId="0" xfId="3" applyFont="1" applyFill="1" applyAlignment="1" applyProtection="1">
      <alignment horizontal="center" vertical="center"/>
    </xf>
    <xf numFmtId="0" fontId="33" fillId="4" borderId="0" xfId="3" applyFont="1" applyFill="1" applyAlignment="1" applyProtection="1">
      <alignment horizontal="left" vertical="center" wrapText="1" indent="2"/>
    </xf>
    <xf numFmtId="0" fontId="34" fillId="4" borderId="0" xfId="3" applyFont="1" applyFill="1" applyAlignment="1" applyProtection="1">
      <alignment horizontal="left" vertical="center" wrapText="1" indent="3"/>
    </xf>
    <xf numFmtId="0" fontId="11" fillId="5" borderId="0" xfId="4" applyFont="1" applyFill="1" applyBorder="1" applyAlignment="1" applyProtection="1">
      <alignment horizontal="left" vertical="center" wrapText="1" indent="3"/>
    </xf>
  </cellXfs>
  <cellStyles count="12">
    <cellStyle name="Currency" xfId="1" builtinId="4"/>
    <cellStyle name="Explanatory Text" xfId="9" builtinId="53"/>
    <cellStyle name="Heading 1" xfId="4" builtinId="16"/>
    <cellStyle name="Heading 3" xfId="5" builtinId="18"/>
    <cellStyle name="Heading 4" xfId="6" builtinId="19"/>
    <cellStyle name="Hyperlink" xfId="11" builtinId="8"/>
    <cellStyle name="Input" xfId="7" builtinId="20"/>
    <cellStyle name="Normal" xfId="0" builtinId="0"/>
    <cellStyle name="Output" xfId="8" builtinId="21"/>
    <cellStyle name="Percent" xfId="2" builtinId="5"/>
    <cellStyle name="Title" xfId="3" builtinId="15"/>
    <cellStyle name="Total" xfId="10" builtinId="25"/>
  </cellStyles>
  <dxfs count="0"/>
  <tableStyles count="0" defaultTableStyle="TableStyleMedium2" defaultPivotStyle="PivotStyleLight16"/>
  <colors>
    <mruColors>
      <color rgb="FF005986"/>
      <color rgb="FF5AC412"/>
      <color rgb="FF09ABA7"/>
      <color rgb="FFDBDB0B"/>
      <color rgb="FF5FCF13"/>
      <color rgb="FF0AC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2152230971129"/>
          <c:y val="8.0202964686232406E-2"/>
          <c:w val="0.41077117507398775"/>
          <c:h val="0.95168696194682523"/>
        </c:manualLayout>
      </c:layout>
      <c:pieChart>
        <c:varyColors val="1"/>
        <c:ser>
          <c:idx val="0"/>
          <c:order val="0"/>
          <c:spPr>
            <a:solidFill>
              <a:srgbClr val="005986"/>
            </a:solidFill>
            <a:ln w="12700">
              <a:noFill/>
              <a:prstDash val="solid"/>
            </a:ln>
          </c:spPr>
          <c:dPt>
            <c:idx val="0"/>
            <c:bubble3D val="0"/>
            <c:extLst>
              <c:ext xmlns:c16="http://schemas.microsoft.com/office/drawing/2014/chart" uri="{C3380CC4-5D6E-409C-BE32-E72D297353CC}">
                <c16:uniqueId val="{00000001-C1BD-4B1F-94A1-61E55368A6AC}"/>
              </c:ext>
            </c:extLst>
          </c:dPt>
          <c:dPt>
            <c:idx val="1"/>
            <c:bubble3D val="0"/>
            <c:spPr>
              <a:solidFill>
                <a:srgbClr val="C00000"/>
              </a:solidFill>
              <a:ln w="12700">
                <a:noFill/>
                <a:prstDash val="solid"/>
              </a:ln>
            </c:spPr>
            <c:extLst>
              <c:ext xmlns:c16="http://schemas.microsoft.com/office/drawing/2014/chart" uri="{C3380CC4-5D6E-409C-BE32-E72D297353CC}">
                <c16:uniqueId val="{00000002-C1BD-4B1F-94A1-61E55368A6AC}"/>
              </c:ext>
            </c:extLst>
          </c:dPt>
          <c:dPt>
            <c:idx val="2"/>
            <c:bubble3D val="0"/>
            <c:spPr>
              <a:solidFill>
                <a:srgbClr val="09ABA7"/>
              </a:solidFill>
              <a:ln w="12700">
                <a:noFill/>
                <a:prstDash val="solid"/>
              </a:ln>
            </c:spPr>
            <c:extLst>
              <c:ext xmlns:c16="http://schemas.microsoft.com/office/drawing/2014/chart" uri="{C3380CC4-5D6E-409C-BE32-E72D297353CC}">
                <c16:uniqueId val="{00000004-C1BD-4B1F-94A1-61E55368A6AC}"/>
              </c:ext>
            </c:extLst>
          </c:dPt>
          <c:dPt>
            <c:idx val="3"/>
            <c:bubble3D val="0"/>
            <c:spPr>
              <a:solidFill>
                <a:srgbClr val="5AC412"/>
              </a:solidFill>
              <a:ln w="12700">
                <a:noFill/>
                <a:prstDash val="solid"/>
              </a:ln>
            </c:spPr>
            <c:extLst>
              <c:ext xmlns:c16="http://schemas.microsoft.com/office/drawing/2014/chart" uri="{C3380CC4-5D6E-409C-BE32-E72D297353CC}">
                <c16:uniqueId val="{00000006-C1BD-4B1F-94A1-61E55368A6AC}"/>
              </c:ext>
            </c:extLst>
          </c:dPt>
          <c:dPt>
            <c:idx val="4"/>
            <c:bubble3D val="0"/>
            <c:spPr>
              <a:solidFill>
                <a:srgbClr val="DBDB0B"/>
              </a:solidFill>
              <a:ln w="12700">
                <a:noFill/>
                <a:prstDash val="solid"/>
              </a:ln>
            </c:spPr>
            <c:extLst>
              <c:ext xmlns:c16="http://schemas.microsoft.com/office/drawing/2014/chart" uri="{C3380CC4-5D6E-409C-BE32-E72D297353CC}">
                <c16:uniqueId val="{00000008-C1BD-4B1F-94A1-61E55368A6AC}"/>
              </c:ext>
            </c:extLst>
          </c:dPt>
          <c:dLbls>
            <c:dLbl>
              <c:idx val="0"/>
              <c:layout>
                <c:manualLayout>
                  <c:x val="-0.12232864334581137"/>
                  <c:y val="-0.119261306538745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BD-4B1F-94A1-61E55368A6AC}"/>
                </c:ext>
              </c:extLst>
            </c:dLbl>
            <c:dLbl>
              <c:idx val="1"/>
              <c:layout>
                <c:manualLayout>
                  <c:x val="0.11644361258121423"/>
                  <c:y val="-0.1188752340337638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1BD-4B1F-94A1-61E55368A6AC}"/>
                </c:ext>
              </c:extLst>
            </c:dLbl>
            <c:dLbl>
              <c:idx val="2"/>
              <c:layout>
                <c:manualLayout>
                  <c:x val="9.1102706423992083E-2"/>
                  <c:y val="0.134589837296863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BD-4B1F-94A1-61E55368A6AC}"/>
                </c:ext>
              </c:extLst>
            </c:dLbl>
            <c:spPr>
              <a:noFill/>
              <a:ln>
                <a:noFill/>
              </a:ln>
              <a:effectLst/>
            </c:spPr>
            <c:txPr>
              <a:bodyPr wrap="square" lIns="38100" tIns="19050" rIns="38100" bIns="19050" anchor="ctr">
                <a:spAutoFit/>
              </a:bodyPr>
              <a:lstStyle/>
              <a:p>
                <a:pPr>
                  <a:defRPr sz="2000" b="1" i="0" baseline="0">
                    <a:solidFill>
                      <a:schemeClr val="bg1"/>
                    </a:solidFil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Sheet2!$A$1:$A$5</c:f>
              <c:strCache>
                <c:ptCount val="5"/>
                <c:pt idx="0">
                  <c:v>Salary (Includes 5 hours vacation and 5 hours sick leave)</c:v>
                </c:pt>
                <c:pt idx="1">
                  <c:v>Medical Insurance ($566 the state pays)</c:v>
                </c:pt>
                <c:pt idx="2">
                  <c:v>Retirement * (28.75% the state pays)</c:v>
                </c:pt>
                <c:pt idx="3">
                  <c:v>Social Security ** (6.2% the state pays)</c:v>
                </c:pt>
                <c:pt idx="4">
                  <c:v>Other *** (LTD, Basic Life, Medicare, Retiree Medical)</c:v>
                </c:pt>
              </c:strCache>
            </c:strRef>
          </c:cat>
          <c:val>
            <c:numRef>
              <c:f>Sheet2!$B$1:$B$5</c:f>
              <c:numCache>
                <c:formatCode>"$"#,##0.00_);\("$"#,##0.00\)</c:formatCode>
                <c:ptCount val="5"/>
                <c:pt idx="0">
                  <c:v>1800</c:v>
                </c:pt>
                <c:pt idx="1">
                  <c:v>566</c:v>
                </c:pt>
                <c:pt idx="2">
                  <c:v>517.5</c:v>
                </c:pt>
                <c:pt idx="3">
                  <c:v>111.6</c:v>
                </c:pt>
                <c:pt idx="4">
                  <c:v>97.77600000000001</c:v>
                </c:pt>
              </c:numCache>
            </c:numRef>
          </c:val>
          <c:extLst>
            <c:ext xmlns:c16="http://schemas.microsoft.com/office/drawing/2014/chart" uri="{C3380CC4-5D6E-409C-BE32-E72D297353CC}">
              <c16:uniqueId val="{0000000B-C1BD-4B1F-94A1-61E55368A6A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600">
                <a:latin typeface="Segoe UI" panose="020B0502040204020203" pitchFamily="34" charset="0"/>
                <a:cs typeface="Segoe UI" panose="020B0502040204020203" pitchFamily="34" charset="0"/>
              </a:defRPr>
            </a:pPr>
            <a:endParaRPr lang="en-US"/>
          </a:p>
        </c:txPr>
      </c:legendEntry>
      <c:legendEntry>
        <c:idx val="1"/>
        <c:txPr>
          <a:bodyPr/>
          <a:lstStyle/>
          <a:p>
            <a:pPr>
              <a:defRPr sz="1600">
                <a:latin typeface="Segoe UI" panose="020B0502040204020203" pitchFamily="34" charset="0"/>
                <a:cs typeface="Segoe UI" panose="020B0502040204020203" pitchFamily="34" charset="0"/>
              </a:defRPr>
            </a:pPr>
            <a:endParaRPr lang="en-US"/>
          </a:p>
        </c:txPr>
      </c:legendEntry>
      <c:legendEntry>
        <c:idx val="2"/>
        <c:txPr>
          <a:bodyPr/>
          <a:lstStyle/>
          <a:p>
            <a:pPr>
              <a:defRPr sz="1600">
                <a:latin typeface="Segoe UI" panose="020B0502040204020203" pitchFamily="34" charset="0"/>
                <a:cs typeface="Segoe UI" panose="020B0502040204020203" pitchFamily="34" charset="0"/>
              </a:defRPr>
            </a:pPr>
            <a:endParaRPr lang="en-US"/>
          </a:p>
        </c:txPr>
      </c:legendEntry>
      <c:legendEntry>
        <c:idx val="3"/>
        <c:txPr>
          <a:bodyPr/>
          <a:lstStyle/>
          <a:p>
            <a:pPr>
              <a:defRPr sz="1600">
                <a:latin typeface="Segoe UI" panose="020B0502040204020203" pitchFamily="34" charset="0"/>
                <a:cs typeface="Segoe UI" panose="020B0502040204020203" pitchFamily="34" charset="0"/>
              </a:defRPr>
            </a:pPr>
            <a:endParaRPr lang="en-US"/>
          </a:p>
        </c:txPr>
      </c:legendEntry>
      <c:legendEntry>
        <c:idx val="4"/>
        <c:txPr>
          <a:bodyPr/>
          <a:lstStyle/>
          <a:p>
            <a:pPr>
              <a:defRPr sz="1600">
                <a:latin typeface="Segoe UI" panose="020B0502040204020203" pitchFamily="34" charset="0"/>
                <a:cs typeface="Segoe UI" panose="020B0502040204020203" pitchFamily="34" charset="0"/>
              </a:defRPr>
            </a:pPr>
            <a:endParaRPr lang="en-US"/>
          </a:p>
        </c:txPr>
      </c:legendEntry>
      <c:layout>
        <c:manualLayout>
          <c:xMode val="edge"/>
          <c:yMode val="edge"/>
          <c:x val="0.54693014205490642"/>
          <c:y val="0.3204879000216716"/>
          <c:w val="0.4070034401609553"/>
          <c:h val="0.37284229718293832"/>
        </c:manualLayout>
      </c:layout>
      <c:overlay val="0"/>
      <c:txPr>
        <a:bodyPr/>
        <a:lstStyle/>
        <a:p>
          <a:pPr>
            <a:defRPr sz="1600">
              <a:latin typeface="Segoe UI" panose="020B0502040204020203" pitchFamily="34" charset="0"/>
              <a:cs typeface="Segoe UI" panose="020B0502040204020203" pitchFamily="34" charset="0"/>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7</xdr:row>
      <xdr:rowOff>354965</xdr:rowOff>
    </xdr:from>
    <xdr:to>
      <xdr:col>6</xdr:col>
      <xdr:colOff>3258185</xdr:colOff>
      <xdr:row>25</xdr:row>
      <xdr:rowOff>38100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10</xdr:col>
      <xdr:colOff>49243</xdr:colOff>
      <xdr:row>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50" y="0"/>
          <a:ext cx="15362903" cy="158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s.mo.gov/library/reference/orders/2017/eo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3"/>
  <sheetViews>
    <sheetView showGridLines="0" tabSelected="1" zoomScale="70" zoomScaleNormal="70" workbookViewId="0">
      <selection activeCell="G8" sqref="G8"/>
    </sheetView>
  </sheetViews>
  <sheetFormatPr defaultColWidth="9.140625" defaultRowHeight="15" x14ac:dyDescent="0.25"/>
  <cols>
    <col min="1" max="1" width="9.140625" style="51"/>
    <col min="2" max="2" width="32.7109375" style="1" customWidth="1"/>
    <col min="3" max="3" width="53.28515625" style="1" customWidth="1"/>
    <col min="4" max="4" width="31.85546875" style="1" customWidth="1"/>
    <col min="5" max="5" width="4" style="1" customWidth="1"/>
    <col min="6" max="6" width="8.7109375" style="1" customWidth="1"/>
    <col min="7" max="7" width="53.42578125" style="1" customWidth="1"/>
    <col min="8" max="8" width="5.42578125" style="1" customWidth="1"/>
    <col min="9" max="9" width="20.42578125" style="1" customWidth="1"/>
    <col min="10" max="10" width="19.7109375" style="1" customWidth="1"/>
    <col min="11" max="11" width="26.85546875" style="1" customWidth="1"/>
    <col min="12" max="16" width="15.7109375" style="1" bestFit="1" customWidth="1"/>
    <col min="17" max="16384" width="9.140625" style="1"/>
  </cols>
  <sheetData>
    <row r="1" spans="1:58" s="50" customFormat="1" ht="124.5" customHeight="1" x14ac:dyDescent="0.7">
      <c r="A1" s="48"/>
      <c r="B1" s="82"/>
      <c r="C1" s="82"/>
      <c r="D1" s="82"/>
      <c r="E1" s="82"/>
      <c r="F1" s="82"/>
      <c r="G1" s="82"/>
      <c r="H1" s="82"/>
      <c r="I1" s="82"/>
      <c r="J1" s="82"/>
      <c r="K1" s="49"/>
    </row>
    <row r="2" spans="1:58" s="50" customFormat="1" ht="49.9" customHeight="1" x14ac:dyDescent="0.7">
      <c r="A2" s="48"/>
      <c r="B2" s="83" t="s">
        <v>0</v>
      </c>
      <c r="C2" s="83"/>
      <c r="D2" s="83"/>
      <c r="E2" s="83"/>
      <c r="F2" s="83"/>
      <c r="G2" s="83"/>
      <c r="H2" s="83"/>
      <c r="I2" s="83"/>
      <c r="J2" s="83"/>
      <c r="L2" s="1"/>
    </row>
    <row r="3" spans="1:58" s="50" customFormat="1" ht="51.75" customHeight="1" x14ac:dyDescent="0.7">
      <c r="A3" s="48"/>
      <c r="B3" s="84" t="s">
        <v>31</v>
      </c>
      <c r="C3" s="84"/>
      <c r="D3" s="84"/>
      <c r="E3" s="84"/>
      <c r="F3" s="84"/>
      <c r="G3" s="84"/>
      <c r="H3" s="84"/>
      <c r="I3" s="84"/>
      <c r="J3" s="84"/>
      <c r="L3" s="49"/>
      <c r="M3" s="49"/>
      <c r="N3" s="49"/>
      <c r="O3" s="49"/>
      <c r="P3" s="49"/>
      <c r="Q3" s="49"/>
    </row>
    <row r="4" spans="1:58" s="52" customFormat="1" ht="26.25" customHeight="1" x14ac:dyDescent="0.25">
      <c r="A4" s="51"/>
      <c r="B4" s="85" t="s">
        <v>1</v>
      </c>
      <c r="C4" s="85"/>
      <c r="D4" s="85"/>
      <c r="E4" s="85"/>
      <c r="F4" s="85"/>
      <c r="G4" s="85"/>
      <c r="H4" s="85"/>
      <c r="I4" s="85"/>
      <c r="J4" s="85"/>
      <c r="L4" s="30"/>
      <c r="M4" s="30"/>
      <c r="N4" s="30"/>
      <c r="O4" s="30"/>
      <c r="P4" s="30"/>
      <c r="Q4" s="30"/>
    </row>
    <row r="5" spans="1:58" s="51" customFormat="1" ht="6.75" customHeight="1" x14ac:dyDescent="0.25">
      <c r="B5" s="2"/>
      <c r="C5" s="2"/>
      <c r="D5" s="2"/>
      <c r="E5" s="2"/>
      <c r="F5" s="2"/>
      <c r="G5" s="2"/>
      <c r="H5" s="2"/>
      <c r="I5" s="2"/>
      <c r="J5" s="2"/>
      <c r="L5" s="30"/>
      <c r="M5" s="30"/>
      <c r="N5" s="53"/>
      <c r="O5" s="30"/>
      <c r="P5" s="30"/>
      <c r="Q5" s="30"/>
    </row>
    <row r="6" spans="1:58" s="52" customFormat="1" ht="54.75" customHeight="1" x14ac:dyDescent="0.25">
      <c r="A6" s="51"/>
      <c r="B6" s="74" t="s">
        <v>2</v>
      </c>
      <c r="C6" s="75"/>
      <c r="D6" s="75"/>
      <c r="E6" s="2"/>
      <c r="F6" s="29"/>
      <c r="G6" s="43" t="s">
        <v>36</v>
      </c>
      <c r="H6" s="41"/>
      <c r="I6" s="72" t="s">
        <v>37</v>
      </c>
      <c r="J6" s="72"/>
      <c r="L6" s="30"/>
      <c r="M6" s="30"/>
      <c r="N6" s="30"/>
      <c r="O6" s="30"/>
      <c r="P6" s="30"/>
      <c r="Q6" s="30"/>
    </row>
    <row r="7" spans="1:58" s="7" customFormat="1" ht="60.75" customHeight="1" x14ac:dyDescent="0.35">
      <c r="A7" s="54"/>
      <c r="B7" s="44" t="s">
        <v>20</v>
      </c>
      <c r="C7" s="44" t="s">
        <v>21</v>
      </c>
      <c r="D7" s="44" t="s">
        <v>22</v>
      </c>
      <c r="E7" s="44"/>
      <c r="F7" s="45"/>
      <c r="G7" s="44" t="s">
        <v>17</v>
      </c>
      <c r="H7" s="46"/>
      <c r="I7" s="55" t="s">
        <v>33</v>
      </c>
      <c r="J7" s="55" t="s">
        <v>34</v>
      </c>
      <c r="K7" s="56"/>
      <c r="L7" s="53" t="s">
        <v>3</v>
      </c>
      <c r="M7" s="71"/>
      <c r="N7" s="71"/>
      <c r="O7" s="53"/>
      <c r="P7" s="53"/>
      <c r="Q7" s="53"/>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8" s="63" customFormat="1" ht="41.25" customHeight="1" thickBot="1" x14ac:dyDescent="0.3">
      <c r="A8" s="57"/>
      <c r="B8" s="28">
        <f>(G8*24)/2080</f>
        <v>20.76923076923077</v>
      </c>
      <c r="C8" s="28">
        <f>G8*24</f>
        <v>43200</v>
      </c>
      <c r="D8" s="28">
        <f>SUM(G8*24+G23*24)</f>
        <v>74229.024000000005</v>
      </c>
      <c r="E8" s="58"/>
      <c r="F8" s="28"/>
      <c r="G8" s="47">
        <v>1800</v>
      </c>
      <c r="H8" s="59"/>
      <c r="I8" s="69">
        <v>5</v>
      </c>
      <c r="J8" s="70">
        <v>5</v>
      </c>
      <c r="K8" s="60"/>
      <c r="L8" s="53"/>
      <c r="M8" s="61"/>
      <c r="N8" s="61"/>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row>
    <row r="9" spans="1:58" s="63" customFormat="1" ht="65.25" customHeight="1" x14ac:dyDescent="0.25">
      <c r="A9" s="57"/>
      <c r="B9" s="62"/>
      <c r="C9" s="62"/>
      <c r="D9" s="62"/>
      <c r="E9" s="58"/>
      <c r="F9" s="28"/>
      <c r="G9" s="64" t="s">
        <v>18</v>
      </c>
      <c r="H9" s="65"/>
      <c r="I9" s="73" t="s">
        <v>35</v>
      </c>
      <c r="J9" s="73"/>
      <c r="K9" s="60"/>
      <c r="L9" s="53"/>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row>
    <row r="10" spans="1:58" s="7" customFormat="1" ht="41.25" customHeight="1" x14ac:dyDescent="0.3">
      <c r="A10" s="54"/>
      <c r="E10" s="5"/>
      <c r="F10" s="6"/>
      <c r="J10" s="1"/>
      <c r="K10" s="1"/>
      <c r="L10" s="53"/>
      <c r="M10" s="30"/>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row>
    <row r="11" spans="1:58" s="63" customFormat="1" ht="27.75" customHeight="1" x14ac:dyDescent="0.25">
      <c r="A11" s="57"/>
      <c r="B11" s="30"/>
      <c r="C11" s="30"/>
      <c r="D11" s="30"/>
      <c r="E11" s="10"/>
      <c r="F11" s="11"/>
      <c r="G11" s="12" t="s">
        <v>3</v>
      </c>
      <c r="H11" s="12"/>
      <c r="I11" s="12"/>
      <c r="J11" s="1"/>
      <c r="K11" s="1" t="s">
        <v>3</v>
      </c>
      <c r="L11" s="1"/>
      <c r="M11" s="5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row>
    <row r="12" spans="1:58" s="7" customFormat="1" ht="27.75" customHeight="1" x14ac:dyDescent="0.25">
      <c r="A12" s="54"/>
      <c r="B12" s="66"/>
      <c r="C12" s="66"/>
      <c r="D12" s="66"/>
      <c r="E12" s="10"/>
      <c r="F12" s="11"/>
      <c r="G12" s="1"/>
      <c r="H12" s="1"/>
      <c r="I12" s="1"/>
      <c r="J12" s="1"/>
      <c r="K12" s="1"/>
      <c r="L12" s="1"/>
      <c r="M12" s="52"/>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row>
    <row r="13" spans="1:58" s="63" customFormat="1" ht="27.75" customHeight="1" x14ac:dyDescent="0.25">
      <c r="A13" s="57"/>
      <c r="B13" s="62"/>
      <c r="C13" s="62"/>
      <c r="D13" s="62"/>
      <c r="E13" s="10"/>
      <c r="F13" s="11"/>
      <c r="G13" s="1"/>
      <c r="H13" s="1"/>
      <c r="I13" s="1"/>
      <c r="J13" s="1"/>
      <c r="K13" s="1"/>
      <c r="L13" s="1"/>
      <c r="M13" s="1"/>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row>
    <row r="14" spans="1:58" s="7" customFormat="1" ht="27.75" customHeight="1" x14ac:dyDescent="0.25">
      <c r="A14" s="54"/>
      <c r="B14" s="66"/>
      <c r="C14" s="66"/>
      <c r="D14" s="66"/>
      <c r="E14" s="10"/>
      <c r="F14" s="11"/>
      <c r="G14" s="1"/>
      <c r="H14" s="1"/>
      <c r="I14" s="1"/>
      <c r="J14" s="1"/>
      <c r="K14" s="1"/>
      <c r="L14" s="1"/>
      <c r="M14" s="1"/>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row>
    <row r="15" spans="1:58" s="63" customFormat="1" ht="27.75" customHeight="1" x14ac:dyDescent="0.25">
      <c r="A15" s="57"/>
      <c r="B15" s="62"/>
      <c r="C15" s="62"/>
      <c r="D15" s="62"/>
      <c r="E15" s="10"/>
      <c r="F15" s="11"/>
      <c r="G15" s="1"/>
      <c r="H15" s="1"/>
      <c r="I15" s="1"/>
      <c r="J15" s="1"/>
      <c r="K15" s="1"/>
      <c r="L15" s="1"/>
      <c r="M15" s="1"/>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row>
    <row r="16" spans="1:58" s="63" customFormat="1" ht="27.75" customHeight="1" x14ac:dyDescent="0.25">
      <c r="A16" s="57"/>
      <c r="B16" s="62"/>
      <c r="C16" s="62"/>
      <c r="D16" s="62"/>
      <c r="E16" s="10"/>
      <c r="F16" s="11"/>
      <c r="G16" s="1"/>
      <c r="H16" s="1"/>
      <c r="I16" s="1"/>
      <c r="J16" s="1"/>
      <c r="K16" s="1"/>
      <c r="L16" s="1"/>
      <c r="M16" s="1"/>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row>
    <row r="17" spans="2:12" ht="27.75" customHeight="1" x14ac:dyDescent="0.25">
      <c r="E17" s="19"/>
      <c r="F17" s="11"/>
    </row>
    <row r="18" spans="2:12" ht="27.75" customHeight="1" x14ac:dyDescent="0.25">
      <c r="E18" s="11"/>
      <c r="F18" s="11"/>
    </row>
    <row r="19" spans="2:12" ht="27.75" customHeight="1" x14ac:dyDescent="0.25">
      <c r="E19" s="11"/>
      <c r="F19" s="11"/>
    </row>
    <row r="20" spans="2:12" ht="27.75" customHeight="1" x14ac:dyDescent="0.25">
      <c r="E20" s="11"/>
      <c r="F20" s="11"/>
    </row>
    <row r="21" spans="2:12" ht="27.75" customHeight="1" x14ac:dyDescent="0.25">
      <c r="E21" s="11"/>
      <c r="F21" s="11"/>
    </row>
    <row r="22" spans="2:12" ht="27.75" customHeight="1" thickBot="1" x14ac:dyDescent="0.5">
      <c r="D22" s="77" t="s">
        <v>9</v>
      </c>
      <c r="E22" s="77"/>
      <c r="F22" s="77"/>
      <c r="G22" s="20">
        <f>G8</f>
        <v>1800</v>
      </c>
      <c r="H22" s="40"/>
      <c r="I22" s="21" t="s">
        <v>10</v>
      </c>
    </row>
    <row r="23" spans="2:12" ht="27.75" customHeight="1" thickTop="1" thickBot="1" x14ac:dyDescent="0.5">
      <c r="D23" s="78" t="s">
        <v>11</v>
      </c>
      <c r="E23" s="78"/>
      <c r="F23" s="78"/>
      <c r="G23" s="42">
        <f>B40+C40+D40+B43+C43+D43+B46+C46+D46</f>
        <v>1292.876</v>
      </c>
      <c r="H23" s="40"/>
      <c r="I23" s="40"/>
    </row>
    <row r="24" spans="2:12" ht="27.75" customHeight="1" x14ac:dyDescent="0.25">
      <c r="E24" s="22"/>
    </row>
    <row r="25" spans="2:12" ht="20.25" customHeight="1" x14ac:dyDescent="0.25">
      <c r="E25" s="23"/>
      <c r="F25" s="11"/>
    </row>
    <row r="26" spans="2:12" ht="29.25" customHeight="1" x14ac:dyDescent="0.25">
      <c r="E26" s="22"/>
      <c r="F26" s="11"/>
    </row>
    <row r="27" spans="2:12" ht="45" customHeight="1" x14ac:dyDescent="0.3">
      <c r="B27" s="76" t="s">
        <v>12</v>
      </c>
      <c r="C27" s="76"/>
      <c r="D27" s="76"/>
      <c r="E27" s="76"/>
      <c r="F27" s="76"/>
      <c r="G27" s="76"/>
      <c r="H27" s="76"/>
      <c r="I27" s="76"/>
      <c r="J27" s="76"/>
    </row>
    <row r="28" spans="2:12" ht="30" customHeight="1" x14ac:dyDescent="0.3">
      <c r="B28" s="76" t="s">
        <v>13</v>
      </c>
      <c r="C28" s="76"/>
      <c r="D28" s="76"/>
      <c r="E28" s="76"/>
      <c r="F28" s="76"/>
      <c r="G28" s="76"/>
      <c r="H28" s="76"/>
      <c r="I28" s="76"/>
      <c r="J28" s="76"/>
    </row>
    <row r="29" spans="2:12" ht="30" customHeight="1" x14ac:dyDescent="0.3">
      <c r="B29" s="79" t="s">
        <v>40</v>
      </c>
      <c r="C29" s="79"/>
      <c r="D29" s="79"/>
      <c r="E29" s="79"/>
      <c r="F29" s="79"/>
      <c r="G29" s="79"/>
      <c r="H29" s="79"/>
      <c r="I29" s="79"/>
      <c r="J29" s="79"/>
    </row>
    <row r="30" spans="2:12" ht="30" customHeight="1" x14ac:dyDescent="0.3">
      <c r="B30" s="79" t="s">
        <v>38</v>
      </c>
      <c r="C30" s="79"/>
      <c r="D30" s="79"/>
      <c r="E30" s="79"/>
      <c r="F30" s="79"/>
      <c r="G30" s="79"/>
      <c r="H30" s="79"/>
      <c r="I30" s="79"/>
      <c r="J30" s="79"/>
      <c r="L30" s="1" t="s">
        <v>3</v>
      </c>
    </row>
    <row r="31" spans="2:12" ht="45" customHeight="1" x14ac:dyDescent="0.3">
      <c r="B31" s="80" t="s">
        <v>39</v>
      </c>
      <c r="C31" s="80"/>
      <c r="D31" s="80"/>
      <c r="E31" s="80"/>
      <c r="F31" s="80"/>
      <c r="G31" s="80"/>
      <c r="H31" s="80"/>
      <c r="I31" s="80"/>
      <c r="J31" s="80"/>
    </row>
    <row r="32" spans="2:12" ht="31.5" customHeight="1" x14ac:dyDescent="0.3">
      <c r="B32" s="81" t="s">
        <v>14</v>
      </c>
      <c r="C32" s="81"/>
      <c r="D32" s="81"/>
      <c r="E32" s="81"/>
      <c r="F32" s="81"/>
      <c r="G32" s="81"/>
      <c r="H32" s="81"/>
      <c r="I32" s="81"/>
      <c r="J32" s="81"/>
    </row>
    <row r="33" spans="2:11" ht="17.25" x14ac:dyDescent="0.3">
      <c r="B33" s="67" t="s">
        <v>41</v>
      </c>
      <c r="C33" s="52"/>
      <c r="D33" s="52"/>
      <c r="E33" s="11"/>
      <c r="F33" s="11"/>
    </row>
    <row r="34" spans="2:11" hidden="1" x14ac:dyDescent="0.25">
      <c r="E34" s="11"/>
      <c r="F34" s="11"/>
    </row>
    <row r="35" spans="2:11" hidden="1" x14ac:dyDescent="0.25">
      <c r="E35" s="11"/>
      <c r="F35" s="11"/>
    </row>
    <row r="36" spans="2:11" hidden="1" x14ac:dyDescent="0.25">
      <c r="E36" s="11"/>
      <c r="F36" s="11"/>
      <c r="K36" s="68"/>
    </row>
    <row r="37" spans="2:11" hidden="1" x14ac:dyDescent="0.25">
      <c r="E37" s="11"/>
      <c r="F37" s="11"/>
    </row>
    <row r="38" spans="2:11" ht="40.5" hidden="1" x14ac:dyDescent="0.35">
      <c r="B38" s="3" t="s">
        <v>4</v>
      </c>
      <c r="C38" s="4" t="s">
        <v>23</v>
      </c>
      <c r="D38" s="4" t="s">
        <v>24</v>
      </c>
      <c r="E38" s="11"/>
      <c r="F38" s="11"/>
    </row>
    <row r="39" spans="2:11" ht="20.25" hidden="1" x14ac:dyDescent="0.35">
      <c r="B39" s="36">
        <v>2.3700000000000001E-3</v>
      </c>
      <c r="C39" s="37">
        <v>1.15E-3</v>
      </c>
      <c r="D39" s="38">
        <v>3.2300000000000002E-2</v>
      </c>
      <c r="E39" s="11"/>
      <c r="F39" s="11"/>
    </row>
    <row r="40" spans="2:11" ht="25.5" hidden="1" x14ac:dyDescent="0.25">
      <c r="B40" s="8">
        <f>G8*B39</f>
        <v>4.266</v>
      </c>
      <c r="C40" s="9">
        <f>G8*C39</f>
        <v>2.0699999999999998</v>
      </c>
      <c r="D40" s="9">
        <f>G8*D39</f>
        <v>58.140000000000008</v>
      </c>
      <c r="E40" s="11"/>
      <c r="F40" s="11"/>
    </row>
    <row r="41" spans="2:11" ht="20.25" hidden="1" x14ac:dyDescent="0.35">
      <c r="B41" s="13" t="s">
        <v>5</v>
      </c>
      <c r="C41" s="14" t="s">
        <v>25</v>
      </c>
      <c r="D41" s="14" t="s">
        <v>26</v>
      </c>
      <c r="E41" s="11"/>
      <c r="F41" s="11"/>
    </row>
    <row r="42" spans="2:11" ht="20.25" hidden="1" x14ac:dyDescent="0.35">
      <c r="B42" s="13"/>
      <c r="C42" s="38">
        <v>1.4500000000000001E-2</v>
      </c>
      <c r="D42" s="38">
        <v>4.0000000000000001E-3</v>
      </c>
      <c r="E42" s="11"/>
      <c r="F42" s="11"/>
    </row>
    <row r="43" spans="2:11" ht="25.5" hidden="1" x14ac:dyDescent="0.25">
      <c r="B43" s="35">
        <v>566</v>
      </c>
      <c r="C43" s="9">
        <f>G8*C42</f>
        <v>26.1</v>
      </c>
      <c r="D43" s="9">
        <f>G8*D42</f>
        <v>7.2</v>
      </c>
      <c r="E43" s="11"/>
      <c r="F43" s="11"/>
    </row>
    <row r="44" spans="2:11" ht="20.25" hidden="1" x14ac:dyDescent="0.35">
      <c r="B44" s="15" t="s">
        <v>27</v>
      </c>
      <c r="C44" s="16" t="s">
        <v>28</v>
      </c>
      <c r="D44" s="16"/>
      <c r="E44" s="11"/>
      <c r="F44" s="11"/>
    </row>
    <row r="45" spans="2:11" ht="20.25" hidden="1" x14ac:dyDescent="0.35">
      <c r="B45" s="39">
        <v>0.28749999999999998</v>
      </c>
      <c r="C45" s="38">
        <v>6.2E-2</v>
      </c>
      <c r="D45" s="31"/>
      <c r="E45" s="11"/>
      <c r="F45" s="11"/>
    </row>
    <row r="46" spans="2:11" ht="25.5" hidden="1" x14ac:dyDescent="0.25">
      <c r="B46" s="17">
        <f>G8*B45</f>
        <v>517.5</v>
      </c>
      <c r="C46" s="18">
        <f>G8*C45</f>
        <v>111.6</v>
      </c>
      <c r="D46" s="9"/>
      <c r="E46" s="11"/>
      <c r="F46" s="11"/>
    </row>
    <row r="47" spans="2:11" ht="40.5" hidden="1" x14ac:dyDescent="0.35">
      <c r="B47" s="15" t="s">
        <v>6</v>
      </c>
      <c r="C47" s="16" t="s">
        <v>7</v>
      </c>
      <c r="D47" s="16" t="s">
        <v>8</v>
      </c>
      <c r="E47" s="11"/>
      <c r="F47" s="11"/>
    </row>
    <row r="48" spans="2:11" ht="25.5" hidden="1" x14ac:dyDescent="0.25">
      <c r="B48" s="9">
        <f>B8*5</f>
        <v>103.84615384615385</v>
      </c>
      <c r="C48" s="9">
        <f>B8*5</f>
        <v>103.84615384615385</v>
      </c>
      <c r="D48" s="9">
        <f>B8*4.33</f>
        <v>89.930769230769229</v>
      </c>
      <c r="E48" s="11"/>
      <c r="F48" s="11"/>
    </row>
    <row r="49" spans="5:11" hidden="1" x14ac:dyDescent="0.25">
      <c r="E49" s="11"/>
      <c r="F49" s="11"/>
      <c r="K49" s="12" t="s">
        <v>15</v>
      </c>
    </row>
    <row r="50" spans="5:11" hidden="1" x14ac:dyDescent="0.25">
      <c r="E50" s="11"/>
      <c r="F50" s="11"/>
    </row>
    <row r="51" spans="5:11" hidden="1" x14ac:dyDescent="0.25">
      <c r="E51" s="11"/>
      <c r="F51" s="11"/>
    </row>
    <row r="52" spans="5:11" hidden="1" x14ac:dyDescent="0.25">
      <c r="E52" s="11"/>
      <c r="F52" s="11"/>
    </row>
    <row r="53" spans="5:11" hidden="1" x14ac:dyDescent="0.25"/>
  </sheetData>
  <sheetProtection algorithmName="SHA-512" hashValue="Gasfaq48ax1XcwMWxvE+1IZ0PFpBeSbQmJ8aiovDNQhM2Uc5nkPnGOsmqv+qDFVnIBzMCckqnU9QVDYtLZSR2Q==" saltValue="KIsErxApbq1a8EX7ScB5bg==" spinCount="100000" sheet="1" selectLockedCells="1"/>
  <mergeCells count="16">
    <mergeCell ref="B30:J30"/>
    <mergeCell ref="B31:J31"/>
    <mergeCell ref="B32:J32"/>
    <mergeCell ref="B28:J28"/>
    <mergeCell ref="B1:J1"/>
    <mergeCell ref="B2:J2"/>
    <mergeCell ref="B3:J3"/>
    <mergeCell ref="B4:J4"/>
    <mergeCell ref="B29:J29"/>
    <mergeCell ref="M7:N7"/>
    <mergeCell ref="I6:J6"/>
    <mergeCell ref="I9:J9"/>
    <mergeCell ref="B6:D6"/>
    <mergeCell ref="B27:J27"/>
    <mergeCell ref="D22:F22"/>
    <mergeCell ref="D23:F23"/>
  </mergeCells>
  <hyperlinks>
    <hyperlink ref="B31:D31" r:id="rId1" display="Parental leave is available for employees to receive paid time off work to nurture and bond following the birth or adoption of his or her child. Primary caregivers may receive up to six weeks of paid parental leave. Secondary caregivers may receive up to " xr:uid="{00000000-0004-0000-0000-000000000000}"/>
  </hyperlinks>
  <pageMargins left="0.25" right="0.25" top="0.75" bottom="0.75" header="0.3" footer="0.3"/>
  <pageSetup scale="1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D2" sqref="D2"/>
    </sheetView>
  </sheetViews>
  <sheetFormatPr defaultRowHeight="15" x14ac:dyDescent="0.25"/>
  <cols>
    <col min="1" max="1" width="62.42578125" bestFit="1" customWidth="1"/>
    <col min="2" max="2" width="10.7109375" bestFit="1" customWidth="1"/>
    <col min="3" max="3" width="12.140625" customWidth="1"/>
    <col min="4" max="7" width="9.140625" customWidth="1"/>
  </cols>
  <sheetData>
    <row r="1" spans="1:5" x14ac:dyDescent="0.25">
      <c r="A1" s="24" t="s">
        <v>32</v>
      </c>
      <c r="B1" s="33">
        <f>Sheet1!G8</f>
        <v>1800</v>
      </c>
      <c r="C1" s="34">
        <f>B1/$B$10</f>
        <v>0.58198259484053039</v>
      </c>
      <c r="D1" s="32"/>
    </row>
    <row r="2" spans="1:5" x14ac:dyDescent="0.25">
      <c r="A2" t="str">
        <f>"Medical Insurance ($"&amp;medical&amp;" the state pays)"</f>
        <v>Medical Insurance ($566 the state pays)</v>
      </c>
      <c r="B2" s="33">
        <f>Sheet1!B43</f>
        <v>566</v>
      </c>
      <c r="C2" s="34">
        <f>B2/$B$10</f>
        <v>0.18300119371096676</v>
      </c>
    </row>
    <row r="3" spans="1:5" x14ac:dyDescent="0.25">
      <c r="A3" t="str">
        <f>"Retirement * ("&amp;Pension&amp;"% the state pays)"</f>
        <v>Retirement * (28.75% the state pays)</v>
      </c>
      <c r="B3" s="33">
        <f>Sheet1!B46</f>
        <v>517.5</v>
      </c>
      <c r="C3" s="34">
        <f>B3/$B$10</f>
        <v>0.16731999601665248</v>
      </c>
    </row>
    <row r="4" spans="1:5" x14ac:dyDescent="0.25">
      <c r="A4" t="str">
        <f>"Social Security ** ("&amp;SocSec&amp;"% the state pays)"</f>
        <v>Social Security ** (6.2% the state pays)</v>
      </c>
      <c r="B4" s="33">
        <f>Sheet1!C46</f>
        <v>111.6</v>
      </c>
      <c r="C4" s="34">
        <f>B4/$B$10</f>
        <v>3.6082920880112883E-2</v>
      </c>
    </row>
    <row r="5" spans="1:5" x14ac:dyDescent="0.25">
      <c r="A5" t="s">
        <v>19</v>
      </c>
      <c r="B5" s="33">
        <f>Sheet1!B40+Sheet1!C40+Sheet1!C43+Sheet1!D43+Sheet1!D40</f>
        <v>97.77600000000001</v>
      </c>
      <c r="C5" s="34">
        <f>B5/$B$10</f>
        <v>3.1613294551737614E-2</v>
      </c>
    </row>
    <row r="6" spans="1:5" x14ac:dyDescent="0.25">
      <c r="A6" s="24"/>
      <c r="B6" s="25"/>
      <c r="C6" s="25"/>
    </row>
    <row r="7" spans="1:5" x14ac:dyDescent="0.25">
      <c r="C7" s="25"/>
    </row>
    <row r="8" spans="1:5" x14ac:dyDescent="0.25">
      <c r="B8" s="25"/>
      <c r="C8" s="25"/>
    </row>
    <row r="10" spans="1:5" x14ac:dyDescent="0.25">
      <c r="B10" s="25">
        <f>SUM(B1:B8)</f>
        <v>3092.8759999999997</v>
      </c>
      <c r="C10" s="25">
        <f>SUM(B2:B6)</f>
        <v>1292.876</v>
      </c>
    </row>
    <row r="11" spans="1:5" x14ac:dyDescent="0.25">
      <c r="C11" s="25">
        <f>Sheet1!G23</f>
        <v>1292.876</v>
      </c>
      <c r="D11" s="25"/>
    </row>
    <row r="12" spans="1:5" x14ac:dyDescent="0.25">
      <c r="C12" s="25">
        <f>SUM(C11-C10)</f>
        <v>0</v>
      </c>
      <c r="D12" t="s">
        <v>16</v>
      </c>
    </row>
    <row r="13" spans="1:5" x14ac:dyDescent="0.25">
      <c r="A13" t="s">
        <v>29</v>
      </c>
      <c r="C13" s="25"/>
      <c r="E13" s="26"/>
    </row>
    <row r="14" spans="1:5" x14ac:dyDescent="0.25">
      <c r="A14">
        <f>Retirement</f>
        <v>0.28749999999999998</v>
      </c>
    </row>
    <row r="15" spans="1:5" x14ac:dyDescent="0.25">
      <c r="A15">
        <v>100</v>
      </c>
    </row>
    <row r="16" spans="1:5" x14ac:dyDescent="0.25">
      <c r="A16">
        <f>A14*A15</f>
        <v>28.749999999999996</v>
      </c>
    </row>
    <row r="17" spans="1:1" x14ac:dyDescent="0.25">
      <c r="A17" t="s">
        <v>30</v>
      </c>
    </row>
    <row r="18" spans="1:1" x14ac:dyDescent="0.25">
      <c r="A18">
        <f>SS</f>
        <v>6.2E-2</v>
      </c>
    </row>
    <row r="19" spans="1:1" x14ac:dyDescent="0.25">
      <c r="A19">
        <v>100</v>
      </c>
    </row>
    <row r="20" spans="1:1" x14ac:dyDescent="0.25">
      <c r="A20">
        <f>A18*A19</f>
        <v>6.2</v>
      </c>
    </row>
    <row r="21" spans="1:1" ht="18" x14ac:dyDescent="0.25">
      <c r="A21" s="27"/>
    </row>
    <row r="22" spans="1:1" ht="18" x14ac:dyDescent="0.25">
      <c r="A22" s="27"/>
    </row>
    <row r="23" spans="1:1" ht="18" x14ac:dyDescent="0.25">
      <c r="A23" s="27"/>
    </row>
    <row r="24" spans="1:1" ht="18" x14ac:dyDescent="0.25">
      <c r="A24"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Contribution</vt:lpstr>
      <vt:lpstr>medical</vt:lpstr>
      <vt:lpstr>Pension</vt:lpstr>
      <vt:lpstr>Retirement</vt:lpstr>
      <vt:lpstr>SocSec</vt:lpstr>
      <vt:lpstr>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Verslues</dc:creator>
  <cp:lastModifiedBy>Pace, Jessie</cp:lastModifiedBy>
  <cp:lastPrinted>2021-10-25T14:12:58Z</cp:lastPrinted>
  <dcterms:created xsi:type="dcterms:W3CDTF">2021-10-22T20:17:38Z</dcterms:created>
  <dcterms:modified xsi:type="dcterms:W3CDTF">2024-07-10T18:13:21Z</dcterms:modified>
</cp:coreProperties>
</file>